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6096C747-9EE3-424C-8039-18FA2AF905A0}" xr6:coauthVersionLast="47" xr6:coauthVersionMax="47" xr10:uidLastSave="{00000000-0000-0000-0000-000000000000}"/>
  <bookViews>
    <workbookView xWindow="-120" yWindow="-120" windowWidth="29040" windowHeight="15720" xr2:uid="{9C839A59-FE7B-4059-BC9F-881979581B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1" l="1"/>
  <c r="J22" i="1"/>
  <c r="C6" i="1"/>
  <c r="C7" i="1"/>
  <c r="C8" i="1"/>
  <c r="C9" i="1"/>
  <c r="C10" i="1"/>
  <c r="C11" i="1"/>
  <c r="C12" i="1"/>
  <c r="C13" i="1"/>
  <c r="C5" i="1"/>
  <c r="C4" i="1"/>
  <c r="I4" i="1"/>
  <c r="I29" i="1"/>
  <c r="G29" i="1"/>
  <c r="E29" i="1"/>
  <c r="J29" i="1" s="1"/>
  <c r="I28" i="1"/>
  <c r="G28" i="1"/>
  <c r="E28" i="1"/>
  <c r="J28" i="1" s="1"/>
  <c r="I27" i="1"/>
  <c r="G27" i="1"/>
  <c r="E27" i="1"/>
  <c r="I26" i="1"/>
  <c r="G26" i="1"/>
  <c r="E26" i="1"/>
  <c r="J26" i="1" s="1"/>
  <c r="I25" i="1"/>
  <c r="G25" i="1"/>
  <c r="E25" i="1"/>
  <c r="J25" i="1" s="1"/>
  <c r="I24" i="1"/>
  <c r="G24" i="1"/>
  <c r="E24" i="1"/>
  <c r="J24" i="1" s="1"/>
  <c r="I23" i="1"/>
  <c r="J23" i="1" s="1"/>
  <c r="G23" i="1"/>
  <c r="E23" i="1"/>
  <c r="I22" i="1"/>
  <c r="G22" i="1"/>
  <c r="E22" i="1"/>
  <c r="I13" i="1"/>
  <c r="G13" i="1"/>
  <c r="E13" i="1"/>
  <c r="I12" i="1"/>
  <c r="G12" i="1"/>
  <c r="E12" i="1"/>
  <c r="I11" i="1"/>
  <c r="G11" i="1"/>
  <c r="E11" i="1"/>
  <c r="I10" i="1"/>
  <c r="G10" i="1"/>
  <c r="E10" i="1"/>
  <c r="I9" i="1"/>
  <c r="G9" i="1"/>
  <c r="E9" i="1"/>
  <c r="I8" i="1"/>
  <c r="G8" i="1"/>
  <c r="E8" i="1"/>
  <c r="I7" i="1"/>
  <c r="G7" i="1"/>
  <c r="E7" i="1"/>
  <c r="I6" i="1"/>
  <c r="G6" i="1"/>
  <c r="E6" i="1"/>
  <c r="I5" i="1"/>
  <c r="G5" i="1"/>
  <c r="E5" i="1"/>
  <c r="G4" i="1"/>
  <c r="E4" i="1"/>
  <c r="J27" i="1" l="1"/>
  <c r="J12" i="1"/>
  <c r="J5" i="1"/>
  <c r="J6" i="1"/>
  <c r="J10" i="1"/>
  <c r="J7" i="1"/>
  <c r="J8" i="1"/>
  <c r="J13" i="1"/>
  <c r="J11" i="1"/>
  <c r="J9" i="1"/>
  <c r="J30" i="1"/>
</calcChain>
</file>

<file path=xl/sharedStrings.xml><?xml version="1.0" encoding="utf-8"?>
<sst xmlns="http://schemas.openxmlformats.org/spreadsheetml/2006/main" count="60" uniqueCount="42">
  <si>
    <t>Grinnell GMRC 4308 - Contract Grower Liability Coverage</t>
  </si>
  <si>
    <t>Policy Occurrence Liability Limit</t>
  </si>
  <si>
    <t>Base Rate</t>
  </si>
  <si>
    <t>Capacity</t>
  </si>
  <si>
    <t>Capacity Factor</t>
  </si>
  <si>
    <t>Deductible</t>
  </si>
  <si>
    <t>Deductible Factor</t>
  </si>
  <si>
    <t>Alarm Protection</t>
  </si>
  <si>
    <t>Alarm Factor</t>
  </si>
  <si>
    <t>TOTAL</t>
  </si>
  <si>
    <t>Reference Table</t>
  </si>
  <si>
    <t>Coverage A</t>
  </si>
  <si>
    <t>Limit</t>
  </si>
  <si>
    <t>Capacity Total</t>
  </si>
  <si>
    <t>Factor</t>
  </si>
  <si>
    <t>Alarm Type</t>
  </si>
  <si>
    <t>1-600</t>
  </si>
  <si>
    <t>Full</t>
  </si>
  <si>
    <t>601-1200</t>
  </si>
  <si>
    <t>Partial</t>
  </si>
  <si>
    <t>1201-2400</t>
  </si>
  <si>
    <t>2401-3600</t>
  </si>
  <si>
    <t>3601-4800</t>
  </si>
  <si>
    <t>4801-9600</t>
  </si>
  <si>
    <t>9601-14400</t>
  </si>
  <si>
    <t>14401-19400</t>
  </si>
  <si>
    <t>19401-24400</t>
  </si>
  <si>
    <r>
      <t>**</t>
    </r>
    <r>
      <rPr>
        <sz val="10"/>
        <color theme="1"/>
        <rFont val="Calibri"/>
        <family val="2"/>
        <scheme val="minor"/>
      </rPr>
      <t>Coverage is NOT location specific. It is based on total capacity count</t>
    </r>
  </si>
  <si>
    <t>24401+</t>
  </si>
  <si>
    <t>Grinnell GMRC 4309 - Non-Owned Livestock Suffocation Coverage</t>
  </si>
  <si>
    <t>Building Loc.  (optional)</t>
  </si>
  <si>
    <t>Building #</t>
  </si>
  <si>
    <t>Building Coverage Limit</t>
  </si>
  <si>
    <t>Building Base Rate</t>
  </si>
  <si>
    <t xml:space="preserve">Building </t>
  </si>
  <si>
    <t>TOTAL 4309 ENDORSEMENT PREMIUM</t>
  </si>
  <si>
    <t>Notes:</t>
  </si>
  <si>
    <t>** Premium is calculated PER BUILDING</t>
  </si>
  <si>
    <t>** Building limits must be one of the values listed on the reference table</t>
  </si>
  <si>
    <t>** Building limit cannot be greater than Coverage A</t>
  </si>
  <si>
    <t>** GMRC 4309 is only available if written with GMRC 4308</t>
  </si>
  <si>
    <t>partial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</si>
</sst>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43" fontId="4" fillId="0" borderId="0" xfId="1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43" fontId="5" fillId="2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41" fontId="4" fillId="0" borderId="1" xfId="1" applyNumberFormat="1" applyFont="1" applyBorder="1" applyProtection="1">
      <protection locked="0"/>
    </xf>
    <xf numFmtId="43" fontId="4" fillId="3" borderId="1" xfId="1" applyFont="1" applyFill="1" applyBorder="1" applyProtection="1"/>
    <xf numFmtId="43" fontId="4" fillId="3" borderId="1" xfId="1" applyFont="1" applyFill="1" applyBorder="1"/>
    <xf numFmtId="0" fontId="4" fillId="0" borderId="1" xfId="0" applyFont="1" applyBorder="1" applyProtection="1">
      <protection locked="0"/>
    </xf>
    <xf numFmtId="43" fontId="5" fillId="0" borderId="1" xfId="0" applyNumberFormat="1" applyFont="1" applyBorder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0" fontId="4" fillId="0" borderId="0" xfId="0" applyFont="1" applyProtection="1">
      <protection locked="0"/>
    </xf>
    <xf numFmtId="43" fontId="4" fillId="0" borderId="0" xfId="0" applyNumberFormat="1" applyFont="1"/>
    <xf numFmtId="0" fontId="6" fillId="0" borderId="0" xfId="0" applyFont="1"/>
    <xf numFmtId="44" fontId="4" fillId="0" borderId="0" xfId="2" applyFont="1"/>
    <xf numFmtId="164" fontId="4" fillId="0" borderId="0" xfId="1" applyNumberFormat="1" applyFont="1"/>
    <xf numFmtId="165" fontId="4" fillId="0" borderId="0" xfId="2" applyNumberFormat="1" applyFont="1"/>
    <xf numFmtId="43" fontId="4" fillId="0" borderId="0" xfId="1" applyFont="1" applyAlignment="1"/>
    <xf numFmtId="44" fontId="5" fillId="2" borderId="1" xfId="2" applyFont="1" applyFill="1" applyBorder="1" applyAlignment="1">
      <alignment horizontal="center" wrapText="1"/>
    </xf>
    <xf numFmtId="165" fontId="5" fillId="2" borderId="1" xfId="2" applyNumberFormat="1" applyFont="1" applyFill="1" applyBorder="1" applyAlignment="1">
      <alignment horizontal="center" wrapText="1"/>
    </xf>
    <xf numFmtId="43" fontId="5" fillId="2" borderId="1" xfId="1" applyFont="1" applyFill="1" applyBorder="1" applyAlignment="1">
      <alignment wrapText="1"/>
    </xf>
    <xf numFmtId="44" fontId="3" fillId="2" borderId="1" xfId="2" applyFont="1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4" fillId="0" borderId="1" xfId="2" applyNumberFormat="1" applyFont="1" applyBorder="1" applyAlignment="1" applyProtection="1">
      <alignment horizontal="center"/>
      <protection locked="0"/>
    </xf>
    <xf numFmtId="164" fontId="4" fillId="0" borderId="1" xfId="1" applyNumberFormat="1" applyFont="1" applyBorder="1" applyProtection="1">
      <protection locked="0"/>
    </xf>
    <xf numFmtId="165" fontId="4" fillId="0" borderId="1" xfId="2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43" fontId="4" fillId="3" borderId="1" xfId="1" applyFont="1" applyFill="1" applyBorder="1" applyAlignment="1"/>
    <xf numFmtId="44" fontId="5" fillId="0" borderId="1" xfId="2" applyFont="1" applyBorder="1"/>
    <xf numFmtId="43" fontId="4" fillId="0" borderId="1" xfId="1" applyFont="1" applyBorder="1" applyAlignment="1"/>
    <xf numFmtId="44" fontId="4" fillId="0" borderId="1" xfId="2" applyFont="1" applyBorder="1"/>
    <xf numFmtId="0" fontId="2" fillId="0" borderId="0" xfId="0" applyFont="1"/>
    <xf numFmtId="0" fontId="7" fillId="0" borderId="0" xfId="0" applyFont="1"/>
    <xf numFmtId="44" fontId="7" fillId="0" borderId="0" xfId="2" applyFont="1"/>
    <xf numFmtId="165" fontId="4" fillId="0" borderId="1" xfId="0" applyNumberFormat="1" applyFont="1" applyBorder="1" applyProtection="1">
      <protection locked="0"/>
    </xf>
    <xf numFmtId="2" fontId="4" fillId="0" borderId="0" xfId="0" applyNumberFormat="1" applyFont="1"/>
    <xf numFmtId="2" fontId="0" fillId="0" borderId="0" xfId="0" applyNumberFormat="1"/>
    <xf numFmtId="0" fontId="5" fillId="0" borderId="0" xfId="0" applyFont="1" applyAlignment="1">
      <alignment horizontal="center" vertical="center" wrapText="1"/>
    </xf>
    <xf numFmtId="0" fontId="5" fillId="0" borderId="3" xfId="2" applyNumberFormat="1" applyFont="1" applyBorder="1" applyAlignment="1">
      <alignment horizontal="right"/>
    </xf>
    <xf numFmtId="0" fontId="5" fillId="0" borderId="4" xfId="2" applyNumberFormat="1" applyFont="1" applyBorder="1" applyAlignment="1">
      <alignment horizontal="right"/>
    </xf>
    <xf numFmtId="0" fontId="5" fillId="0" borderId="5" xfId="2" applyNumberFormat="1" applyFont="1" applyBorder="1" applyAlignment="1">
      <alignment horizontal="righ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139E0-53FA-4718-881F-3AAE9FA129E7}">
  <dimension ref="B1:V38"/>
  <sheetViews>
    <sheetView tabSelected="1" workbookViewId="0">
      <selection activeCell="B1" sqref="B1"/>
    </sheetView>
  </sheetViews>
  <sheetFormatPr defaultRowHeight="15" x14ac:dyDescent="0.25"/>
  <cols>
    <col min="2" max="2" width="10" bestFit="1" customWidth="1"/>
    <col min="4" max="4" width="8.5703125" bestFit="1" customWidth="1"/>
    <col min="6" max="6" width="9.85546875" bestFit="1" customWidth="1"/>
    <col min="12" max="12" width="10" bestFit="1" customWidth="1"/>
  </cols>
  <sheetData>
    <row r="1" spans="2:22" ht="15.75" x14ac:dyDescent="0.25">
      <c r="B1" s="1" t="s">
        <v>0</v>
      </c>
      <c r="C1" s="2"/>
      <c r="D1" s="2"/>
      <c r="E1" s="3"/>
      <c r="F1" s="2"/>
      <c r="G1" s="3"/>
      <c r="H1" s="2"/>
      <c r="I1" s="3"/>
      <c r="J1" s="2"/>
      <c r="K1" s="2"/>
      <c r="L1" s="2"/>
      <c r="M1" s="2"/>
      <c r="N1" s="2"/>
      <c r="O1" s="2"/>
      <c r="P1" s="2"/>
      <c r="Q1" s="2"/>
      <c r="R1" s="4"/>
      <c r="S1" s="2"/>
      <c r="T1" s="2"/>
      <c r="U1" s="2"/>
    </row>
    <row r="2" spans="2:22" x14ac:dyDescent="0.25">
      <c r="B2" s="2"/>
      <c r="C2" s="2"/>
      <c r="D2" s="2"/>
      <c r="E2" s="3"/>
      <c r="F2" s="2"/>
      <c r="G2" s="3"/>
      <c r="H2" s="2"/>
      <c r="I2" s="3"/>
      <c r="J2" s="2"/>
      <c r="K2" s="2"/>
      <c r="L2" s="2"/>
      <c r="M2" s="2"/>
      <c r="N2" s="2"/>
      <c r="O2" s="2"/>
      <c r="P2" s="2"/>
      <c r="Q2" s="2"/>
      <c r="R2" s="4"/>
      <c r="S2" s="2"/>
      <c r="T2" s="2"/>
      <c r="U2" s="2"/>
    </row>
    <row r="3" spans="2:22" ht="51.75" x14ac:dyDescent="0.25">
      <c r="B3" s="5" t="s">
        <v>1</v>
      </c>
      <c r="C3" s="5" t="s">
        <v>2</v>
      </c>
      <c r="D3" s="5" t="s">
        <v>3</v>
      </c>
      <c r="E3" s="6" t="s">
        <v>4</v>
      </c>
      <c r="F3" s="5" t="s">
        <v>5</v>
      </c>
      <c r="G3" s="6" t="s">
        <v>6</v>
      </c>
      <c r="H3" s="5" t="s">
        <v>7</v>
      </c>
      <c r="I3" s="6" t="s">
        <v>8</v>
      </c>
      <c r="J3" s="7" t="s">
        <v>9</v>
      </c>
      <c r="K3" s="2"/>
      <c r="L3" s="43" t="s">
        <v>10</v>
      </c>
      <c r="M3" s="43"/>
      <c r="N3" s="43"/>
      <c r="O3" s="43"/>
      <c r="P3" s="43"/>
      <c r="Q3" s="43"/>
      <c r="R3" s="43"/>
      <c r="S3" s="43"/>
      <c r="T3" s="43"/>
      <c r="U3" s="43"/>
    </row>
    <row r="4" spans="2:22" x14ac:dyDescent="0.25">
      <c r="B4" s="8">
        <v>1000000</v>
      </c>
      <c r="C4" s="9">
        <f>VLOOKUP(B4,$L$6:$M$10,2,FALSE)</f>
        <v>280</v>
      </c>
      <c r="D4" s="30">
        <v>2500</v>
      </c>
      <c r="E4" s="10">
        <f>IF(D4&lt;601,$P$6,IF(D4&lt;1201,$P$7,IF(D4&lt;2401,$P$8,IF(D4&lt;3601,$P$9,IF(D4&lt;4801,$P$10,IF(D4&lt;9601,$P$11,IF(D4&lt;14401,$P$12,IF(D4&lt;19401,$P$13,IF(D4&lt;24401,$P$14,IF(D4&gt;24400,$P$15,0))))))))))</f>
        <v>2</v>
      </c>
      <c r="F4" s="31">
        <v>5000</v>
      </c>
      <c r="G4" s="10">
        <f t="shared" ref="G4:G10" si="0">IF(F4=$R$6,$S$6,IF(F4=$R$7,$S$7,IF(F4=$R$8,$S$8,IF(F4=$R$9,$S$9,IF(F4=$R$10,$S$10,0)))))</f>
        <v>1</v>
      </c>
      <c r="H4" s="11" t="s">
        <v>19</v>
      </c>
      <c r="I4" s="10">
        <f>IF(H4=$U$6,$V$6,IF(H4=$U$7,$V$7,0))</f>
        <v>1.35</v>
      </c>
      <c r="J4" s="12">
        <f>ROUND(SUM(C4*E4*G4*I4), 0)</f>
        <v>756</v>
      </c>
      <c r="K4" s="2"/>
      <c r="L4" s="13" t="s">
        <v>11</v>
      </c>
      <c r="M4" s="14"/>
      <c r="N4" s="14"/>
      <c r="O4" s="13"/>
      <c r="P4" s="14"/>
      <c r="Q4" s="14"/>
      <c r="R4" s="13"/>
      <c r="S4" s="14"/>
      <c r="T4" s="14"/>
      <c r="U4" s="13"/>
    </row>
    <row r="5" spans="2:22" x14ac:dyDescent="0.25">
      <c r="B5" s="8"/>
      <c r="C5" s="9">
        <f>_xlfn.IFNA(VLOOKUP(B5,$L$6:$M$10,2,FALSE),0)</f>
        <v>0</v>
      </c>
      <c r="D5" s="30"/>
      <c r="E5" s="10">
        <f t="shared" ref="E5:E13" si="1">IF(D5&lt;601,$P$6,IF(D5&lt;1201,$P$7,IF(D5&lt;2401,$P$8,IF(D5&lt;3601,$P$9,IF(D5&lt;4801,$P$10,IF(D5&lt;9601,$P$11,IF(D5&lt;14401,$P$12,IF(D5&lt;19401,$P$13,IF(D5&lt;24401,$P$14,IF(D5&gt;24400,$P$15,0))))))))))</f>
        <v>1</v>
      </c>
      <c r="F5" s="40"/>
      <c r="G5" s="10">
        <f t="shared" si="0"/>
        <v>0</v>
      </c>
      <c r="H5" s="11"/>
      <c r="I5" s="10">
        <f t="shared" ref="I5:I13" si="2">IF(H5=$U$6,$V$6,IF(H5=$U$7,$V$7,0))</f>
        <v>0</v>
      </c>
      <c r="J5" s="12">
        <f>SUM(C5*E5*G5*I5)</f>
        <v>0</v>
      </c>
      <c r="K5" s="2"/>
      <c r="L5" s="15" t="s">
        <v>12</v>
      </c>
      <c r="M5" s="14" t="s">
        <v>2</v>
      </c>
      <c r="N5" s="14"/>
      <c r="O5" s="15" t="s">
        <v>13</v>
      </c>
      <c r="P5" s="14" t="s">
        <v>14</v>
      </c>
      <c r="Q5" s="14"/>
      <c r="R5" s="15" t="s">
        <v>5</v>
      </c>
      <c r="S5" s="14" t="s">
        <v>14</v>
      </c>
      <c r="T5" s="14"/>
      <c r="U5" s="15" t="s">
        <v>15</v>
      </c>
    </row>
    <row r="6" spans="2:22" x14ac:dyDescent="0.25">
      <c r="B6" s="8"/>
      <c r="C6" s="9">
        <f t="shared" ref="C6:C13" si="3">_xlfn.IFNA(VLOOKUP(B6,$L$6:$M$10,2,FALSE),0)</f>
        <v>0</v>
      </c>
      <c r="D6" s="30"/>
      <c r="E6" s="10">
        <f t="shared" si="1"/>
        <v>1</v>
      </c>
      <c r="F6" s="40"/>
      <c r="G6" s="10">
        <f t="shared" si="0"/>
        <v>0</v>
      </c>
      <c r="H6" s="11"/>
      <c r="I6" s="10">
        <f t="shared" si="2"/>
        <v>0</v>
      </c>
      <c r="J6" s="12">
        <f>SUM(C6*E6*G6*I6)</f>
        <v>0</v>
      </c>
      <c r="K6" s="2"/>
      <c r="L6" s="21">
        <v>100000</v>
      </c>
      <c r="M6" s="2">
        <v>180</v>
      </c>
      <c r="N6" s="2"/>
      <c r="O6" s="2" t="s">
        <v>16</v>
      </c>
      <c r="P6" s="3">
        <v>1</v>
      </c>
      <c r="Q6" s="2"/>
      <c r="R6" s="16">
        <v>1000</v>
      </c>
      <c r="S6" s="41">
        <v>1.4</v>
      </c>
      <c r="T6" s="2"/>
      <c r="U6" s="2" t="s">
        <v>17</v>
      </c>
      <c r="V6" s="42">
        <v>1</v>
      </c>
    </row>
    <row r="7" spans="2:22" x14ac:dyDescent="0.25">
      <c r="B7" s="8"/>
      <c r="C7" s="9">
        <f t="shared" si="3"/>
        <v>0</v>
      </c>
      <c r="D7" s="30"/>
      <c r="E7" s="10">
        <f t="shared" si="1"/>
        <v>1</v>
      </c>
      <c r="F7" s="40"/>
      <c r="G7" s="10">
        <f t="shared" si="0"/>
        <v>0</v>
      </c>
      <c r="H7" s="11"/>
      <c r="I7" s="10">
        <f t="shared" si="2"/>
        <v>0</v>
      </c>
      <c r="J7" s="12">
        <f t="shared" ref="J7:J13" si="4">SUM(C7*E7*G7*I7)</f>
        <v>0</v>
      </c>
      <c r="K7" s="2"/>
      <c r="L7" s="21">
        <v>300000</v>
      </c>
      <c r="M7" s="2">
        <v>210</v>
      </c>
      <c r="N7" s="2"/>
      <c r="O7" s="2" t="s">
        <v>18</v>
      </c>
      <c r="P7" s="3">
        <v>1.1000000000000001</v>
      </c>
      <c r="Q7" s="2"/>
      <c r="R7" s="16">
        <v>2500</v>
      </c>
      <c r="S7" s="41">
        <v>1.1499999999999999</v>
      </c>
      <c r="T7" s="2"/>
      <c r="U7" s="2" t="s">
        <v>19</v>
      </c>
      <c r="V7" s="42">
        <v>1.35</v>
      </c>
    </row>
    <row r="8" spans="2:22" x14ac:dyDescent="0.25">
      <c r="B8" s="11"/>
      <c r="C8" s="9">
        <f t="shared" si="3"/>
        <v>0</v>
      </c>
      <c r="D8" s="30"/>
      <c r="E8" s="10">
        <f t="shared" si="1"/>
        <v>1</v>
      </c>
      <c r="F8" s="40"/>
      <c r="G8" s="10">
        <f t="shared" si="0"/>
        <v>0</v>
      </c>
      <c r="H8" s="11"/>
      <c r="I8" s="10">
        <f t="shared" si="2"/>
        <v>0</v>
      </c>
      <c r="J8" s="12">
        <f t="shared" si="4"/>
        <v>0</v>
      </c>
      <c r="K8" s="2"/>
      <c r="L8" s="21">
        <v>500000</v>
      </c>
      <c r="M8" s="2">
        <v>240</v>
      </c>
      <c r="N8" s="2"/>
      <c r="O8" s="2" t="s">
        <v>20</v>
      </c>
      <c r="P8" s="3">
        <v>1.45</v>
      </c>
      <c r="Q8" s="2"/>
      <c r="R8" s="16">
        <v>5000</v>
      </c>
      <c r="S8" s="41">
        <v>1</v>
      </c>
      <c r="T8" s="2"/>
      <c r="U8" s="2"/>
    </row>
    <row r="9" spans="2:22" x14ac:dyDescent="0.25">
      <c r="B9" s="11"/>
      <c r="C9" s="9">
        <f t="shared" si="3"/>
        <v>0</v>
      </c>
      <c r="D9" s="30"/>
      <c r="E9" s="10">
        <f t="shared" si="1"/>
        <v>1</v>
      </c>
      <c r="F9" s="40"/>
      <c r="G9" s="10">
        <f t="shared" si="0"/>
        <v>0</v>
      </c>
      <c r="H9" s="11"/>
      <c r="I9" s="10">
        <f t="shared" si="2"/>
        <v>0</v>
      </c>
      <c r="J9" s="12">
        <f t="shared" si="4"/>
        <v>0</v>
      </c>
      <c r="K9" s="2"/>
      <c r="L9" s="21">
        <v>1000000</v>
      </c>
      <c r="M9" s="2">
        <v>280</v>
      </c>
      <c r="N9" s="2"/>
      <c r="O9" s="2" t="s">
        <v>21</v>
      </c>
      <c r="P9" s="3">
        <v>2</v>
      </c>
      <c r="Q9" s="2"/>
      <c r="R9" s="16">
        <v>10000</v>
      </c>
      <c r="S9" s="41">
        <v>0.85</v>
      </c>
      <c r="T9" s="2"/>
      <c r="U9" s="2"/>
    </row>
    <row r="10" spans="2:22" x14ac:dyDescent="0.25">
      <c r="B10" s="11"/>
      <c r="C10" s="9">
        <f t="shared" si="3"/>
        <v>0</v>
      </c>
      <c r="D10" s="30"/>
      <c r="E10" s="10">
        <f t="shared" si="1"/>
        <v>1</v>
      </c>
      <c r="F10" s="40"/>
      <c r="G10" s="10">
        <f t="shared" si="0"/>
        <v>0</v>
      </c>
      <c r="H10" s="11"/>
      <c r="I10" s="10">
        <f t="shared" si="2"/>
        <v>0</v>
      </c>
      <c r="J10" s="12">
        <f t="shared" si="4"/>
        <v>0</v>
      </c>
      <c r="K10" s="2"/>
      <c r="L10" s="21">
        <v>2000000</v>
      </c>
      <c r="M10" s="2">
        <v>392</v>
      </c>
      <c r="N10" s="2"/>
      <c r="O10" s="2" t="s">
        <v>22</v>
      </c>
      <c r="P10" s="3">
        <v>2.8</v>
      </c>
      <c r="Q10" s="2"/>
      <c r="R10" s="16">
        <v>25000</v>
      </c>
      <c r="S10" s="41">
        <v>0.75</v>
      </c>
      <c r="T10" s="2"/>
      <c r="U10" s="2"/>
    </row>
    <row r="11" spans="2:22" x14ac:dyDescent="0.25">
      <c r="B11" s="11"/>
      <c r="C11" s="9">
        <f t="shared" si="3"/>
        <v>0</v>
      </c>
      <c r="D11" s="30"/>
      <c r="E11" s="10">
        <f t="shared" si="1"/>
        <v>1</v>
      </c>
      <c r="F11" s="40"/>
      <c r="G11" s="10">
        <f>IF(F11=R13,S13,IF(F11=R14,S14,IF(F11=R15,S15,IF(F11=#REF!,#REF!,IF(F11=#REF!,#REF!,0)))))</f>
        <v>0</v>
      </c>
      <c r="H11" s="11"/>
      <c r="I11" s="10">
        <f t="shared" si="2"/>
        <v>0</v>
      </c>
      <c r="J11" s="12">
        <f t="shared" si="4"/>
        <v>0</v>
      </c>
      <c r="K11" s="2"/>
      <c r="L11" s="2"/>
      <c r="M11" s="2"/>
      <c r="N11" s="2"/>
      <c r="O11" s="2" t="s">
        <v>23</v>
      </c>
      <c r="P11" s="3">
        <v>3.4</v>
      </c>
      <c r="Q11" s="2"/>
      <c r="R11" s="4"/>
      <c r="S11" s="2"/>
      <c r="T11" s="2"/>
      <c r="U11" s="2"/>
    </row>
    <row r="12" spans="2:22" x14ac:dyDescent="0.25">
      <c r="B12" s="11"/>
      <c r="C12" s="9">
        <f t="shared" si="3"/>
        <v>0</v>
      </c>
      <c r="D12" s="30"/>
      <c r="E12" s="10">
        <f t="shared" si="1"/>
        <v>1</v>
      </c>
      <c r="F12" s="40"/>
      <c r="G12" s="10">
        <f>IF(F12=R14,S14,IF(F12=R15,S15,IF(F12=#REF!,#REF!,IF(F12=#REF!,#REF!,IF(F12=R17,S17,0)))))</f>
        <v>0</v>
      </c>
      <c r="H12" s="11"/>
      <c r="I12" s="10">
        <f t="shared" si="2"/>
        <v>0</v>
      </c>
      <c r="J12" s="12">
        <f t="shared" si="4"/>
        <v>0</v>
      </c>
      <c r="K12" s="2"/>
      <c r="L12" s="2"/>
      <c r="M12" s="2"/>
      <c r="N12" s="2"/>
      <c r="O12" s="2" t="s">
        <v>24</v>
      </c>
      <c r="P12" s="3">
        <v>4</v>
      </c>
      <c r="Q12" s="2"/>
      <c r="R12" s="4"/>
      <c r="S12" s="2"/>
      <c r="T12" s="2"/>
      <c r="U12" s="2"/>
    </row>
    <row r="13" spans="2:22" x14ac:dyDescent="0.25">
      <c r="B13" s="11"/>
      <c r="C13" s="9">
        <f t="shared" si="3"/>
        <v>0</v>
      </c>
      <c r="D13" s="30"/>
      <c r="E13" s="10">
        <f t="shared" si="1"/>
        <v>1</v>
      </c>
      <c r="F13" s="40"/>
      <c r="G13" s="10">
        <f>IF(F13=R15,S15,IF(F13=#REF!,#REF!,IF(F13=#REF!,#REF!,IF(F13=R17,S17,IF(F13=R18,S18,0)))))</f>
        <v>0</v>
      </c>
      <c r="H13" s="11"/>
      <c r="I13" s="10">
        <f t="shared" si="2"/>
        <v>0</v>
      </c>
      <c r="J13" s="12">
        <f t="shared" si="4"/>
        <v>0</v>
      </c>
      <c r="K13" s="2"/>
      <c r="L13" s="2"/>
      <c r="M13" s="2"/>
      <c r="N13" s="2"/>
      <c r="O13" s="2" t="s">
        <v>25</v>
      </c>
      <c r="P13" s="3">
        <v>4.5</v>
      </c>
      <c r="Q13" s="2"/>
      <c r="R13" s="4"/>
      <c r="S13" s="2"/>
      <c r="T13" s="2"/>
      <c r="U13" s="2"/>
    </row>
    <row r="14" spans="2:22" x14ac:dyDescent="0.25">
      <c r="B14" s="2"/>
      <c r="C14" s="3"/>
      <c r="D14" s="3"/>
      <c r="E14" s="3"/>
      <c r="F14" s="17"/>
      <c r="G14" s="3"/>
      <c r="H14" s="2"/>
      <c r="I14" s="3"/>
      <c r="J14" s="18"/>
      <c r="K14" s="2"/>
      <c r="L14" s="2"/>
      <c r="M14" s="2"/>
      <c r="N14" s="2"/>
      <c r="O14" s="2" t="s">
        <v>26</v>
      </c>
      <c r="P14" s="3">
        <v>5</v>
      </c>
      <c r="Q14" s="2"/>
      <c r="R14" s="4"/>
      <c r="S14" s="2"/>
      <c r="T14" s="2"/>
      <c r="U14" s="2"/>
    </row>
    <row r="15" spans="2:22" x14ac:dyDescent="0.25">
      <c r="B15" s="19" t="s">
        <v>27</v>
      </c>
      <c r="C15" s="3"/>
      <c r="D15" s="3"/>
      <c r="E15" s="3"/>
      <c r="F15" s="2"/>
      <c r="G15" s="3"/>
      <c r="H15" s="2"/>
      <c r="I15" s="3"/>
      <c r="J15" s="18"/>
      <c r="K15" s="2"/>
      <c r="L15" s="2"/>
      <c r="M15" s="2"/>
      <c r="N15" s="2"/>
      <c r="O15" s="2" t="s">
        <v>28</v>
      </c>
      <c r="P15" s="3">
        <v>5.5</v>
      </c>
      <c r="Q15" s="2"/>
      <c r="R15" s="4"/>
      <c r="S15" s="2"/>
      <c r="T15" s="2"/>
      <c r="U15" s="2"/>
    </row>
    <row r="16" spans="2:22" x14ac:dyDescent="0.25">
      <c r="B16" s="2"/>
      <c r="C16" s="3"/>
      <c r="D16" s="3"/>
      <c r="E16" s="3"/>
      <c r="F16" s="2"/>
      <c r="G16" s="3"/>
      <c r="H16" s="2"/>
      <c r="I16" s="3"/>
      <c r="J16" s="18"/>
      <c r="K16" s="2"/>
      <c r="L16" s="2"/>
      <c r="M16" s="2"/>
      <c r="N16" s="2"/>
      <c r="O16" s="2"/>
      <c r="P16" s="2"/>
      <c r="Q16" s="2"/>
      <c r="R16" s="4"/>
      <c r="S16" s="2"/>
      <c r="T16" s="2"/>
      <c r="U16" s="2"/>
    </row>
    <row r="17" spans="2:21" x14ac:dyDescent="0.25">
      <c r="B17" s="2"/>
      <c r="C17" s="2"/>
      <c r="D17" s="2"/>
      <c r="E17" s="3"/>
      <c r="F17" s="2"/>
      <c r="G17" s="3"/>
      <c r="H17" s="2"/>
      <c r="I17" s="3"/>
      <c r="J17" s="2"/>
      <c r="K17" s="2"/>
      <c r="L17" s="2"/>
      <c r="M17" s="2"/>
      <c r="N17" s="2"/>
      <c r="O17" s="2"/>
      <c r="P17" s="2"/>
      <c r="Q17" s="2"/>
      <c r="R17" s="4"/>
      <c r="S17" s="2"/>
      <c r="T17" s="2"/>
      <c r="U17" s="2"/>
    </row>
    <row r="18" spans="2:21" x14ac:dyDescent="0.25">
      <c r="B18" s="2"/>
      <c r="C18" s="2"/>
      <c r="D18" s="2"/>
      <c r="E18" s="3"/>
      <c r="F18" s="2"/>
      <c r="G18" s="3"/>
      <c r="H18" s="2"/>
      <c r="I18" s="3"/>
      <c r="J18" s="2"/>
      <c r="K18" s="2"/>
      <c r="L18" s="2"/>
      <c r="M18" s="2"/>
      <c r="N18" s="2"/>
      <c r="O18" s="2"/>
      <c r="P18" s="2"/>
      <c r="Q18" s="2"/>
      <c r="R18" s="4"/>
      <c r="S18" s="2"/>
      <c r="T18" s="2"/>
      <c r="U18" s="2"/>
    </row>
    <row r="19" spans="2:21" ht="15.75" x14ac:dyDescent="0.25">
      <c r="B19" s="1" t="s">
        <v>29</v>
      </c>
      <c r="C19" s="2"/>
      <c r="D19" s="20"/>
      <c r="E19" s="21"/>
      <c r="F19" s="20"/>
      <c r="G19" s="22"/>
      <c r="H19" s="3"/>
      <c r="I19" s="22"/>
      <c r="J19" s="4"/>
      <c r="K19" s="4"/>
      <c r="L19" s="23"/>
      <c r="M19" s="20"/>
      <c r="N19" s="2"/>
      <c r="O19" s="2"/>
      <c r="P19" s="2"/>
      <c r="Q19" s="2"/>
      <c r="R19" s="4"/>
      <c r="S19" s="2"/>
      <c r="T19" s="2"/>
      <c r="U19" s="2"/>
    </row>
    <row r="20" spans="2:21" x14ac:dyDescent="0.25">
      <c r="B20" s="2"/>
      <c r="C20" s="2"/>
      <c r="D20" s="20"/>
      <c r="E20" s="21"/>
      <c r="F20" s="20"/>
      <c r="G20" s="22"/>
      <c r="H20" s="3"/>
      <c r="I20" s="22"/>
      <c r="J20" s="4"/>
      <c r="K20" s="4"/>
      <c r="L20" s="23"/>
      <c r="M20" s="20"/>
      <c r="N20" s="2"/>
      <c r="O20" s="2"/>
      <c r="P20" s="2"/>
      <c r="Q20" s="2"/>
      <c r="R20" s="4"/>
      <c r="S20" s="2"/>
      <c r="T20" s="2"/>
      <c r="U20" s="2"/>
    </row>
    <row r="21" spans="2:21" ht="39" x14ac:dyDescent="0.25">
      <c r="B21" s="24" t="s">
        <v>30</v>
      </c>
      <c r="C21" s="25" t="s">
        <v>31</v>
      </c>
      <c r="D21" s="25" t="s">
        <v>32</v>
      </c>
      <c r="E21" s="6" t="s">
        <v>33</v>
      </c>
      <c r="F21" s="25" t="s">
        <v>5</v>
      </c>
      <c r="G21" s="5" t="s">
        <v>6</v>
      </c>
      <c r="H21" s="5" t="s">
        <v>7</v>
      </c>
      <c r="I21" s="26" t="s">
        <v>8</v>
      </c>
      <c r="J21" s="27" t="s">
        <v>9</v>
      </c>
      <c r="K21" s="2"/>
      <c r="L21" s="43" t="s">
        <v>10</v>
      </c>
      <c r="M21" s="43"/>
      <c r="N21" s="43"/>
      <c r="O21" s="43"/>
      <c r="P21" s="43"/>
      <c r="Q21" s="43"/>
      <c r="R21" s="43"/>
      <c r="S21" s="28"/>
      <c r="T21" s="28"/>
      <c r="U21" s="28"/>
    </row>
    <row r="22" spans="2:21" x14ac:dyDescent="0.25">
      <c r="B22" s="11"/>
      <c r="C22" s="29">
        <v>1</v>
      </c>
      <c r="D22" s="30">
        <v>100000</v>
      </c>
      <c r="E22" s="10">
        <f>IF(D22=$L$24,$M$24,IF(D22=$L$25,$M$25,IF(D22=$L$26,$M$26,IF(D22=$L$27,$M$27,IF(D22=$L$28,$M$28,IF(D22=$L$29,$M$29,IF(D22=$L$30,$M$30,IF(D22=$L$31,$M$31,IF(D22=$L$32,$M$32,IF(D22=$L$33,$M$33,IF(D22=$L$34,$M$34,IF(D22=$L$35,$M$35,IF(D22=$L$36,$M$36,IF(D22=$L$37,$M$37,IF(D22=$L$38,$M$38,0)))))))))))))))</f>
        <v>407</v>
      </c>
      <c r="F22" s="31">
        <v>5000</v>
      </c>
      <c r="G22" s="10">
        <f>IF(F22=$O$24,$P$24,IF(F22=$O$25,$P$25,IF(F22=$O$26,$P$26,IF(F22=$O$27,$P$27,IF(F22=$O$28,$P$28,0)))))</f>
        <v>1</v>
      </c>
      <c r="H22" s="32" t="s">
        <v>41</v>
      </c>
      <c r="I22" s="33">
        <f>IF(H22=$R$24,$S$24,IF(H22=$R$25,$S$25,0))</f>
        <v>1.35</v>
      </c>
      <c r="J22" s="34">
        <f>ROUND(SUM(E22*G22*I22),0)</f>
        <v>549</v>
      </c>
      <c r="K22" s="2"/>
      <c r="L22" s="13" t="s">
        <v>34</v>
      </c>
      <c r="M22" s="14"/>
      <c r="N22" s="14"/>
      <c r="O22" s="13"/>
      <c r="P22" s="14"/>
      <c r="Q22" s="2"/>
      <c r="R22" s="13"/>
      <c r="S22" s="14"/>
      <c r="T22" s="2"/>
      <c r="U22" s="2"/>
    </row>
    <row r="23" spans="2:21" x14ac:dyDescent="0.25">
      <c r="B23" s="11"/>
      <c r="C23" s="29">
        <v>2</v>
      </c>
      <c r="D23" s="30"/>
      <c r="E23" s="10">
        <f t="shared" ref="E23:E29" si="5">IF(D23=$L$24,$M$24,IF(D23=$L$25,$M$25,IF(D23=$L$26,$M$26,IF(D23=$L$27,$M$27,IF(D23=$L$28,$M$28,IF(D23=$L$29,$M$29,IF(D23=$L$30,$M$30,IF(D23=$L$31,$M$31,IF(D23=$L$32,$M$32,IF(D23=$L$33,$M$33,IF(D23=$L$34,$M$34,IF(D23=$L$35,$M$35,IF(D23=$L$36,$M$36,IF(D23=$L$37,$M$37,IF(D23=$L$38,$M$38,0)))))))))))))))</f>
        <v>0</v>
      </c>
      <c r="F23" s="31">
        <v>0</v>
      </c>
      <c r="G23" s="10">
        <f t="shared" ref="G23:G29" si="6">IF(F23=$O$24,$P$24,IF(F23=$O$25,$P$25,IF(F23=$O$26,$P$26,IF(F23=$O$27,$P$27,IF(F23=$O$28,$P$28,0)))))</f>
        <v>0</v>
      </c>
      <c r="H23" s="32"/>
      <c r="I23" s="33">
        <f t="shared" ref="I23:I29" si="7">IF(H23=$R$24,$S$24,IF(H23=$R$25,$S$25,0))</f>
        <v>0</v>
      </c>
      <c r="J23" s="34">
        <f t="shared" ref="J23:J29" si="8">SUM(E23*G23*I23)</f>
        <v>0</v>
      </c>
      <c r="K23" s="2"/>
      <c r="L23" s="15" t="s">
        <v>12</v>
      </c>
      <c r="M23" s="14" t="s">
        <v>2</v>
      </c>
      <c r="N23" s="14"/>
      <c r="O23" s="15" t="s">
        <v>5</v>
      </c>
      <c r="P23" s="14" t="s">
        <v>14</v>
      </c>
      <c r="Q23" s="2"/>
      <c r="R23" s="15" t="s">
        <v>15</v>
      </c>
      <c r="S23" s="14" t="s">
        <v>14</v>
      </c>
      <c r="T23" s="2"/>
      <c r="U23" s="2"/>
    </row>
    <row r="24" spans="2:21" x14ac:dyDescent="0.25">
      <c r="B24" s="11"/>
      <c r="C24" s="29">
        <v>3</v>
      </c>
      <c r="D24" s="30"/>
      <c r="E24" s="10">
        <f t="shared" si="5"/>
        <v>0</v>
      </c>
      <c r="F24" s="31">
        <v>0</v>
      </c>
      <c r="G24" s="10">
        <f t="shared" si="6"/>
        <v>0</v>
      </c>
      <c r="H24" s="32"/>
      <c r="I24" s="33">
        <f t="shared" si="7"/>
        <v>0</v>
      </c>
      <c r="J24" s="34">
        <f t="shared" si="8"/>
        <v>0</v>
      </c>
      <c r="K24" s="2"/>
      <c r="L24" s="21">
        <v>50000</v>
      </c>
      <c r="M24" s="3">
        <v>239</v>
      </c>
      <c r="N24" s="3"/>
      <c r="O24" s="21">
        <v>1000</v>
      </c>
      <c r="P24" s="3">
        <v>1.4</v>
      </c>
      <c r="Q24" s="2"/>
      <c r="R24" s="2" t="s">
        <v>17</v>
      </c>
      <c r="S24" s="3">
        <v>1</v>
      </c>
      <c r="T24" s="2"/>
      <c r="U24" s="2"/>
    </row>
    <row r="25" spans="2:21" x14ac:dyDescent="0.25">
      <c r="B25" s="11"/>
      <c r="C25" s="29">
        <v>4</v>
      </c>
      <c r="D25" s="30"/>
      <c r="E25" s="10">
        <f t="shared" si="5"/>
        <v>0</v>
      </c>
      <c r="F25" s="31">
        <v>0</v>
      </c>
      <c r="G25" s="10">
        <f t="shared" si="6"/>
        <v>0</v>
      </c>
      <c r="H25" s="32"/>
      <c r="I25" s="33">
        <f t="shared" si="7"/>
        <v>0</v>
      </c>
      <c r="J25" s="34">
        <f t="shared" si="8"/>
        <v>0</v>
      </c>
      <c r="K25" s="2"/>
      <c r="L25" s="21">
        <v>100000</v>
      </c>
      <c r="M25" s="3">
        <v>407</v>
      </c>
      <c r="N25" s="3"/>
      <c r="O25" s="21">
        <v>2500</v>
      </c>
      <c r="P25" s="3">
        <v>1.1499999999999999</v>
      </c>
      <c r="Q25" s="2"/>
      <c r="R25" s="2" t="s">
        <v>19</v>
      </c>
      <c r="S25" s="3">
        <v>1.35</v>
      </c>
      <c r="T25" s="2"/>
      <c r="U25" s="2"/>
    </row>
    <row r="26" spans="2:21" x14ac:dyDescent="0.25">
      <c r="B26" s="11"/>
      <c r="C26" s="29">
        <v>5</v>
      </c>
      <c r="D26" s="30"/>
      <c r="E26" s="10">
        <f t="shared" si="5"/>
        <v>0</v>
      </c>
      <c r="F26" s="31">
        <v>0</v>
      </c>
      <c r="G26" s="10">
        <f t="shared" si="6"/>
        <v>0</v>
      </c>
      <c r="H26" s="32"/>
      <c r="I26" s="33">
        <f t="shared" si="7"/>
        <v>0</v>
      </c>
      <c r="J26" s="34">
        <f t="shared" si="8"/>
        <v>0</v>
      </c>
      <c r="K26" s="2"/>
      <c r="L26" s="21">
        <v>150000</v>
      </c>
      <c r="M26" s="3">
        <v>519</v>
      </c>
      <c r="N26" s="3"/>
      <c r="O26" s="21">
        <v>5000</v>
      </c>
      <c r="P26" s="3">
        <v>1</v>
      </c>
      <c r="Q26" s="2"/>
      <c r="R26" s="2"/>
      <c r="S26" s="2"/>
      <c r="T26" s="2"/>
      <c r="U26" s="2"/>
    </row>
    <row r="27" spans="2:21" x14ac:dyDescent="0.25">
      <c r="B27" s="11"/>
      <c r="C27" s="29">
        <v>6</v>
      </c>
      <c r="D27" s="30"/>
      <c r="E27" s="10">
        <f t="shared" si="5"/>
        <v>0</v>
      </c>
      <c r="F27" s="31">
        <v>0</v>
      </c>
      <c r="G27" s="10">
        <f t="shared" si="6"/>
        <v>0</v>
      </c>
      <c r="H27" s="32"/>
      <c r="I27" s="33">
        <f t="shared" si="7"/>
        <v>0</v>
      </c>
      <c r="J27" s="34">
        <f t="shared" si="8"/>
        <v>0</v>
      </c>
      <c r="K27" s="2"/>
      <c r="L27" s="21">
        <v>200000</v>
      </c>
      <c r="M27" s="3">
        <v>588</v>
      </c>
      <c r="N27" s="3"/>
      <c r="O27" s="21">
        <v>10000</v>
      </c>
      <c r="P27" s="3">
        <v>0.85</v>
      </c>
      <c r="Q27" s="2"/>
      <c r="R27" s="2"/>
      <c r="S27" s="2"/>
      <c r="T27" s="2"/>
      <c r="U27" s="2"/>
    </row>
    <row r="28" spans="2:21" x14ac:dyDescent="0.25">
      <c r="B28" s="11"/>
      <c r="C28" s="29">
        <v>7</v>
      </c>
      <c r="D28" s="30"/>
      <c r="E28" s="10">
        <f t="shared" si="5"/>
        <v>0</v>
      </c>
      <c r="F28" s="31">
        <v>0</v>
      </c>
      <c r="G28" s="10">
        <f t="shared" si="6"/>
        <v>0</v>
      </c>
      <c r="H28" s="32"/>
      <c r="I28" s="33">
        <f t="shared" si="7"/>
        <v>0</v>
      </c>
      <c r="J28" s="34">
        <f t="shared" si="8"/>
        <v>0</v>
      </c>
      <c r="K28" s="2"/>
      <c r="L28" s="21">
        <v>250000</v>
      </c>
      <c r="M28" s="3">
        <v>625</v>
      </c>
      <c r="N28" s="3"/>
      <c r="O28" s="21">
        <v>25000</v>
      </c>
      <c r="P28" s="3">
        <v>0.75</v>
      </c>
      <c r="Q28" s="2"/>
      <c r="R28" s="2"/>
      <c r="S28" s="2"/>
      <c r="T28" s="2"/>
      <c r="U28" s="2"/>
    </row>
    <row r="29" spans="2:21" x14ac:dyDescent="0.25">
      <c r="B29" s="11"/>
      <c r="C29" s="29">
        <v>8</v>
      </c>
      <c r="D29" s="30"/>
      <c r="E29" s="10">
        <f t="shared" si="5"/>
        <v>0</v>
      </c>
      <c r="F29" s="31">
        <v>0</v>
      </c>
      <c r="G29" s="10">
        <f t="shared" si="6"/>
        <v>0</v>
      </c>
      <c r="H29" s="32"/>
      <c r="I29" s="33">
        <f t="shared" si="7"/>
        <v>0</v>
      </c>
      <c r="J29" s="34">
        <f t="shared" si="8"/>
        <v>0</v>
      </c>
      <c r="K29" s="2"/>
      <c r="L29" s="21">
        <v>300000</v>
      </c>
      <c r="M29" s="3">
        <v>750</v>
      </c>
      <c r="N29" s="3"/>
      <c r="O29" s="4"/>
      <c r="P29" s="2"/>
      <c r="Q29" s="2"/>
      <c r="R29" s="2"/>
      <c r="S29" s="2"/>
      <c r="T29" s="2"/>
      <c r="U29" s="2"/>
    </row>
    <row r="30" spans="2:21" x14ac:dyDescent="0.25">
      <c r="B30" s="44" t="s">
        <v>35</v>
      </c>
      <c r="C30" s="45"/>
      <c r="D30" s="45"/>
      <c r="E30" s="45"/>
      <c r="F30" s="45"/>
      <c r="G30" s="45"/>
      <c r="H30" s="46"/>
      <c r="I30" s="35"/>
      <c r="J30" s="36">
        <f>SUM(J22:J29)</f>
        <v>549</v>
      </c>
      <c r="K30" s="2"/>
      <c r="L30" s="21">
        <v>350000</v>
      </c>
      <c r="M30" s="3">
        <v>875</v>
      </c>
      <c r="N30" s="3"/>
      <c r="O30" s="4"/>
      <c r="P30" s="2"/>
      <c r="Q30" s="2"/>
      <c r="R30" s="2"/>
      <c r="S30" s="2"/>
      <c r="T30" s="2"/>
      <c r="U30" s="2"/>
    </row>
    <row r="31" spans="2:21" x14ac:dyDescent="0.25">
      <c r="B31" s="2"/>
      <c r="C31" s="2"/>
      <c r="D31" s="20"/>
      <c r="E31" s="21"/>
      <c r="F31" s="20"/>
      <c r="G31" s="22"/>
      <c r="H31" s="3"/>
      <c r="I31" s="22"/>
      <c r="J31" s="4"/>
      <c r="K31" s="4"/>
      <c r="L31" s="21">
        <v>400000</v>
      </c>
      <c r="M31" s="3">
        <v>1000</v>
      </c>
      <c r="N31" s="2"/>
      <c r="O31" s="2"/>
      <c r="P31" s="2"/>
      <c r="Q31" s="2"/>
      <c r="R31" s="4"/>
      <c r="S31" s="2"/>
      <c r="T31" s="2"/>
      <c r="U31" s="2"/>
    </row>
    <row r="32" spans="2:21" x14ac:dyDescent="0.25">
      <c r="B32" s="37" t="s">
        <v>36</v>
      </c>
      <c r="C32" s="2"/>
      <c r="D32" s="20"/>
      <c r="E32" s="21"/>
      <c r="F32" s="20"/>
      <c r="G32" s="22"/>
      <c r="H32" s="3"/>
      <c r="I32" s="22"/>
      <c r="J32" s="4"/>
      <c r="K32" s="4"/>
      <c r="L32" s="21">
        <v>450000</v>
      </c>
      <c r="M32" s="3">
        <v>1125</v>
      </c>
      <c r="N32" s="2"/>
      <c r="O32" s="2"/>
      <c r="P32" s="2"/>
      <c r="Q32" s="2"/>
      <c r="R32" s="4"/>
      <c r="S32" s="2"/>
      <c r="T32" s="2"/>
      <c r="U32" s="2"/>
    </row>
    <row r="33" spans="2:21" x14ac:dyDescent="0.25">
      <c r="B33" t="s">
        <v>37</v>
      </c>
      <c r="C33" s="38"/>
      <c r="D33" s="20"/>
      <c r="E33" s="21"/>
      <c r="F33" s="20"/>
      <c r="G33" s="22"/>
      <c r="H33" s="3"/>
      <c r="I33" s="22"/>
      <c r="J33" s="4"/>
      <c r="K33" s="4"/>
      <c r="L33" s="21">
        <v>500000</v>
      </c>
      <c r="M33" s="3">
        <v>1250</v>
      </c>
      <c r="N33" s="2"/>
      <c r="O33" s="2"/>
      <c r="P33" s="2"/>
      <c r="Q33" s="2"/>
      <c r="R33" s="4"/>
      <c r="S33" s="2"/>
      <c r="T33" s="2"/>
      <c r="U33" s="2"/>
    </row>
    <row r="34" spans="2:21" x14ac:dyDescent="0.25">
      <c r="B34" t="s">
        <v>38</v>
      </c>
      <c r="C34" s="38"/>
      <c r="D34" s="39"/>
      <c r="E34" s="21"/>
      <c r="F34" s="20"/>
      <c r="G34" s="22"/>
      <c r="H34" s="3"/>
      <c r="I34" s="22"/>
      <c r="J34" s="4"/>
      <c r="K34" s="4"/>
      <c r="L34" s="21">
        <v>550000</v>
      </c>
      <c r="M34" s="3">
        <v>1375</v>
      </c>
      <c r="N34" s="2"/>
      <c r="O34" s="2"/>
      <c r="P34" s="2"/>
      <c r="Q34" s="2"/>
      <c r="R34" s="4"/>
      <c r="S34" s="2"/>
      <c r="T34" s="2"/>
      <c r="U34" s="2"/>
    </row>
    <row r="35" spans="2:21" x14ac:dyDescent="0.25">
      <c r="B35" t="s">
        <v>39</v>
      </c>
      <c r="C35" s="38"/>
      <c r="D35" s="39"/>
      <c r="E35" s="21"/>
      <c r="F35" s="20"/>
      <c r="G35" s="22"/>
      <c r="H35" s="3"/>
      <c r="I35" s="22"/>
      <c r="J35" s="4"/>
      <c r="K35" s="4"/>
      <c r="L35" s="21">
        <v>600000</v>
      </c>
      <c r="M35" s="3">
        <v>1500</v>
      </c>
      <c r="N35" s="2"/>
      <c r="O35" s="2"/>
      <c r="P35" s="2"/>
      <c r="Q35" s="2"/>
      <c r="R35" s="4"/>
      <c r="S35" s="2"/>
      <c r="T35" s="2"/>
      <c r="U35" s="2"/>
    </row>
    <row r="36" spans="2:21" x14ac:dyDescent="0.25">
      <c r="B36" t="s">
        <v>40</v>
      </c>
      <c r="C36" s="2"/>
      <c r="D36" s="20"/>
      <c r="E36" s="21"/>
      <c r="F36" s="20"/>
      <c r="G36" s="22"/>
      <c r="H36" s="3"/>
      <c r="I36" s="22"/>
      <c r="J36" s="4"/>
      <c r="K36" s="4"/>
      <c r="L36" s="21">
        <v>650000</v>
      </c>
      <c r="M36" s="3">
        <v>1625</v>
      </c>
      <c r="N36" s="2"/>
      <c r="O36" s="2"/>
      <c r="P36" s="2"/>
      <c r="Q36" s="2"/>
      <c r="R36" s="4"/>
      <c r="S36" s="2"/>
      <c r="T36" s="2"/>
      <c r="U36" s="2"/>
    </row>
    <row r="37" spans="2:21" x14ac:dyDescent="0.25">
      <c r="B37" s="2"/>
      <c r="C37" s="2"/>
      <c r="D37" s="20"/>
      <c r="E37" s="21"/>
      <c r="F37" s="20"/>
      <c r="G37" s="22"/>
      <c r="H37" s="3"/>
      <c r="I37" s="22"/>
      <c r="J37" s="4"/>
      <c r="K37" s="4"/>
      <c r="L37" s="21">
        <v>700000</v>
      </c>
      <c r="M37" s="3">
        <v>1750</v>
      </c>
      <c r="N37" s="2"/>
      <c r="O37" s="2"/>
      <c r="P37" s="2"/>
      <c r="Q37" s="2"/>
      <c r="R37" s="4"/>
      <c r="S37" s="2"/>
      <c r="T37" s="2"/>
      <c r="U37" s="2"/>
    </row>
    <row r="38" spans="2:21" x14ac:dyDescent="0.25">
      <c r="B38" s="2"/>
      <c r="C38" s="2"/>
      <c r="D38" s="20"/>
      <c r="E38" s="21"/>
      <c r="F38" s="20"/>
      <c r="G38" s="22"/>
      <c r="H38" s="3"/>
      <c r="I38" s="22"/>
      <c r="J38" s="4"/>
      <c r="K38" s="4"/>
      <c r="L38" s="21">
        <v>750000</v>
      </c>
      <c r="M38" s="3">
        <v>1875</v>
      </c>
      <c r="N38" s="2"/>
      <c r="O38" s="2"/>
      <c r="P38" s="2"/>
      <c r="Q38" s="2"/>
      <c r="R38" s="4"/>
      <c r="S38" s="2"/>
      <c r="T38" s="2"/>
      <c r="U38" s="2"/>
    </row>
  </sheetData>
  <mergeCells count="3">
    <mergeCell ref="L3:U3"/>
    <mergeCell ref="L21:R21"/>
    <mergeCell ref="B30:H30"/>
  </mergeCells>
  <dataValidations count="3">
    <dataValidation type="list" allowBlank="1" showInputMessage="1" showErrorMessage="1" sqref="B4:B13" xr:uid="{B2350631-CBC8-4355-9391-1FE72521D3C4}">
      <formula1>$L$6:$L$10</formula1>
    </dataValidation>
    <dataValidation type="list" allowBlank="1" showInputMessage="1" showErrorMessage="1" sqref="H4:H13" xr:uid="{0F47A437-3292-49CF-BCED-681D2082F53F}">
      <formula1>$U$6:$U$7</formula1>
    </dataValidation>
    <dataValidation type="list" allowBlank="1" showInputMessage="1" showErrorMessage="1" sqref="F4:F13" xr:uid="{DEE0E36D-D8BB-41E2-98C2-7E60CDB1FD36}">
      <formula1>$R$6:$R$10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Van Lingen</dc:creator>
  <cp:lastModifiedBy>Dave Anderson</cp:lastModifiedBy>
  <dcterms:created xsi:type="dcterms:W3CDTF">2023-02-02T21:33:09Z</dcterms:created>
  <dcterms:modified xsi:type="dcterms:W3CDTF">2026-04-17T15:29:17Z</dcterms:modified>
</cp:coreProperties>
</file>